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t_ha\Documents\RVGS\board info\Budgets\"/>
    </mc:Choice>
  </mc:AlternateContent>
  <bookViews>
    <workbookView xWindow="0" yWindow="0" windowWidth="23040" windowHeight="9384"/>
  </bookViews>
  <sheets>
    <sheet name="Budget Worksheet 2021" sheetId="1" r:id="rId1"/>
    <sheet name="Capital Budget 2020-2023" sheetId="2" r:id="rId2"/>
    <sheet name="Dept % of Budget" sheetId="3" r:id="rId3"/>
  </sheets>
  <definedNames>
    <definedName name="_xlnm.Print_Titles" localSheetId="0">'Budget Worksheet 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B8" i="3"/>
  <c r="B14" i="3"/>
  <c r="D5" i="3"/>
  <c r="D12" i="3"/>
  <c r="D7" i="3"/>
  <c r="B21" i="3"/>
  <c r="B20" i="3"/>
  <c r="B22" i="3" s="1"/>
  <c r="D11" i="3"/>
  <c r="D14" i="3"/>
  <c r="B5" i="3"/>
  <c r="B11" i="3"/>
  <c r="F11" i="3" s="1"/>
  <c r="B12" i="3"/>
  <c r="F12" i="3" s="1"/>
  <c r="B7" i="3"/>
  <c r="F7" i="3" s="1"/>
  <c r="B9" i="3"/>
  <c r="F9" i="3" s="1"/>
  <c r="D119" i="1"/>
  <c r="D117" i="1"/>
  <c r="D29" i="1"/>
  <c r="D47" i="1" s="1"/>
  <c r="D50" i="1" s="1"/>
  <c r="D45" i="1"/>
  <c r="D46" i="1"/>
  <c r="D44" i="1"/>
  <c r="D25" i="1"/>
  <c r="D18" i="1"/>
  <c r="D15" i="1"/>
  <c r="D100" i="1"/>
  <c r="D99" i="1"/>
  <c r="D72" i="1"/>
  <c r="D37" i="1"/>
  <c r="F5" i="3" l="1"/>
  <c r="F14" i="3"/>
  <c r="F8" i="3"/>
  <c r="D16" i="3"/>
  <c r="E7" i="3" s="1"/>
  <c r="B16" i="3"/>
  <c r="C11" i="3" s="1"/>
  <c r="B29" i="1"/>
  <c r="B25" i="1"/>
  <c r="B34" i="1"/>
  <c r="B80" i="1"/>
  <c r="E11" i="3" l="1"/>
  <c r="E5" i="3"/>
  <c r="E12" i="3"/>
  <c r="E8" i="3"/>
  <c r="E9" i="3"/>
  <c r="E14" i="3"/>
  <c r="F16" i="3"/>
  <c r="G14" i="3" s="1"/>
  <c r="C12" i="3"/>
  <c r="C8" i="3"/>
  <c r="C9" i="3"/>
  <c r="C7" i="3"/>
  <c r="C5" i="3"/>
  <c r="C14" i="3"/>
  <c r="D34" i="1"/>
  <c r="D38" i="1"/>
  <c r="D70" i="1"/>
  <c r="D73" i="1"/>
  <c r="D78" i="1"/>
  <c r="D91" i="1"/>
  <c r="D96" i="1"/>
  <c r="D101" i="1"/>
  <c r="D113" i="1"/>
  <c r="D124" i="1"/>
  <c r="D126" i="1" s="1"/>
  <c r="B96" i="1"/>
  <c r="C73" i="1"/>
  <c r="B73" i="1"/>
  <c r="B70" i="1"/>
  <c r="C44" i="1"/>
  <c r="C38" i="1"/>
  <c r="C34" i="1"/>
  <c r="B15" i="1"/>
  <c r="G5" i="3" l="1"/>
  <c r="G7" i="3"/>
  <c r="G11" i="3"/>
  <c r="G8" i="3"/>
  <c r="G9" i="3"/>
  <c r="G12" i="3"/>
  <c r="C101" i="1"/>
  <c r="D127" i="1"/>
  <c r="D104" i="1"/>
  <c r="D80" i="1"/>
  <c r="C15" i="1"/>
  <c r="C18" i="1" s="1"/>
  <c r="C70" i="1"/>
  <c r="B78" i="1"/>
  <c r="C25" i="1"/>
  <c r="C29" i="1" s="1"/>
  <c r="C78" i="1"/>
  <c r="B91" i="1"/>
  <c r="C96" i="1"/>
  <c r="B113" i="1"/>
  <c r="B117" i="1" s="1"/>
  <c r="B119" i="1" s="1"/>
  <c r="B124" i="1"/>
  <c r="B126" i="1" s="1"/>
  <c r="B38" i="1"/>
  <c r="B44" i="1"/>
  <c r="B45" i="1" s="1"/>
  <c r="B46" i="1" s="1"/>
  <c r="B47" i="1" s="1"/>
  <c r="B50" i="1" s="1"/>
  <c r="C91" i="1"/>
  <c r="B101" i="1"/>
  <c r="C113" i="1"/>
  <c r="C117" i="1" s="1"/>
  <c r="C119" i="1" s="1"/>
  <c r="C124" i="1"/>
  <c r="C126" i="1" s="1"/>
  <c r="B18" i="1"/>
  <c r="C45" i="1"/>
  <c r="C46" i="1" s="1"/>
  <c r="C47" i="1" l="1"/>
  <c r="C50" i="1" s="1"/>
  <c r="D51" i="1"/>
  <c r="B127" i="1"/>
  <c r="C80" i="1"/>
  <c r="C104" i="1"/>
  <c r="D106" i="1"/>
  <c r="C127" i="1"/>
  <c r="B104" i="1"/>
  <c r="B106" i="1" s="1"/>
  <c r="C51" i="1"/>
  <c r="C106" i="1" l="1"/>
  <c r="C107" i="1" s="1"/>
  <c r="C128" i="1" s="1"/>
  <c r="B51" i="1"/>
  <c r="B107" i="1" s="1"/>
  <c r="B128" i="1" s="1"/>
  <c r="D107" i="1"/>
  <c r="D128" i="1" s="1"/>
</calcChain>
</file>

<file path=xl/sharedStrings.xml><?xml version="1.0" encoding="utf-8"?>
<sst xmlns="http://schemas.openxmlformats.org/spreadsheetml/2006/main" count="161" uniqueCount="155">
  <si>
    <t>Actual</t>
  </si>
  <si>
    <t>Budget</t>
  </si>
  <si>
    <t>Income</t>
  </si>
  <si>
    <t xml:space="preserve">   4000 GENERAL INCOME</t>
  </si>
  <si>
    <t xml:space="preserve">      4100 Grants Income</t>
  </si>
  <si>
    <t xml:space="preserve">      4308 Guest Passes</t>
  </si>
  <si>
    <t xml:space="preserve">      4309 Dues</t>
  </si>
  <si>
    <t xml:space="preserve">      4310 Direct Support</t>
  </si>
  <si>
    <t xml:space="preserve">         4310-1 Annual FundDrive</t>
  </si>
  <si>
    <t xml:space="preserve">         4310-7 Scholarship Fund</t>
  </si>
  <si>
    <t xml:space="preserve">      Total 4310 Direct Support</t>
  </si>
  <si>
    <t xml:space="preserve">      4320 Raffle Income</t>
  </si>
  <si>
    <t xml:space="preserve">      4350 Volunteer Event Income</t>
  </si>
  <si>
    <t xml:space="preserve">   Total 4000 GENERAL INCOME</t>
  </si>
  <si>
    <t xml:space="preserve">   4400 PROGRAMS</t>
  </si>
  <si>
    <t xml:space="preserve">      4411 Day Use</t>
  </si>
  <si>
    <t xml:space="preserve">      4421 Copy</t>
  </si>
  <si>
    <t xml:space="preserve">      4435 Services</t>
  </si>
  <si>
    <t xml:space="preserve">         4435-1 Research</t>
  </si>
  <si>
    <t xml:space="preserve">            4435-2 Online Research</t>
  </si>
  <si>
    <t xml:space="preserve">         Total 4435-1 Research</t>
  </si>
  <si>
    <t xml:space="preserve">         4435-3 Mentoring</t>
  </si>
  <si>
    <t xml:space="preserve">         4435-4 Photo Restoration</t>
  </si>
  <si>
    <t xml:space="preserve">      Total 4435 Services</t>
  </si>
  <si>
    <t xml:space="preserve">      4441 Sale Items</t>
  </si>
  <si>
    <t xml:space="preserve">      4465 Quilt Project</t>
  </si>
  <si>
    <t xml:space="preserve">         4465-2 Quilt Project Raffle</t>
  </si>
  <si>
    <t xml:space="preserve">         4465-3 Quilt Documentation</t>
  </si>
  <si>
    <t xml:space="preserve">      Total 4465 Quilt Project</t>
  </si>
  <si>
    <t xml:space="preserve">      4471 Education Programs</t>
  </si>
  <si>
    <t xml:space="preserve">         4471-1 Classes &amp; Workshops</t>
  </si>
  <si>
    <t xml:space="preserve">         4471-3 Seminars</t>
  </si>
  <si>
    <t xml:space="preserve">      Total 4471 Education Programs</t>
  </si>
  <si>
    <t xml:space="preserve">      4472 Other Funds Received</t>
  </si>
  <si>
    <t xml:space="preserve">         4472-1 Book sales</t>
  </si>
  <si>
    <t xml:space="preserve">            4472-8 Shipping Fee Collected</t>
  </si>
  <si>
    <t xml:space="preserve">               4472-9 Shipping Cost</t>
  </si>
  <si>
    <t xml:space="preserve">            Total 4472-8 Shipping Fee Collected</t>
  </si>
  <si>
    <t xml:space="preserve">         Total 4472-7 Amazon Book Sales</t>
  </si>
  <si>
    <t xml:space="preserve">      Total 4472 Other Funds Received</t>
  </si>
  <si>
    <t xml:space="preserve">   Total 4400 PROGRAMS</t>
  </si>
  <si>
    <t xml:space="preserve">   4940 In Kind Contributions</t>
  </si>
  <si>
    <t>Total Income</t>
  </si>
  <si>
    <t>Gross Profit</t>
  </si>
  <si>
    <t>Expenses</t>
  </si>
  <si>
    <t xml:space="preserve">   6600 GENERAL EXPENSE</t>
  </si>
  <si>
    <t xml:space="preserve">      6610 Utilities</t>
  </si>
  <si>
    <t xml:space="preserve">      6611 Facility Maintenance</t>
  </si>
  <si>
    <t xml:space="preserve">      6612 Insurance</t>
  </si>
  <si>
    <t xml:space="preserve">      6613 Janitorial service</t>
  </si>
  <si>
    <t xml:space="preserve">      6614 Copier Rent</t>
  </si>
  <si>
    <t xml:space="preserve">      6619 Storage Unit Rental</t>
  </si>
  <si>
    <t xml:space="preserve">      6625 Postage-General</t>
  </si>
  <si>
    <t xml:space="preserve">      6631 Research Costs</t>
  </si>
  <si>
    <t xml:space="preserve">      6645 Printing</t>
  </si>
  <si>
    <t xml:space="preserve">      6650 Volunteer Recognition Expense</t>
  </si>
  <si>
    <t xml:space="preserve">      6654 Small Tools &amp; Equipment</t>
  </si>
  <si>
    <t xml:space="preserve">      6655 Hospitality</t>
  </si>
  <si>
    <t xml:space="preserve">         6658 Printing &amp; Reproduction</t>
  </si>
  <si>
    <t xml:space="preserve">         6659 Website &amp; Hosting</t>
  </si>
  <si>
    <t xml:space="preserve">         6660 Marketing Subscriptions</t>
  </si>
  <si>
    <t xml:space="preserve">      Total 6657 Public Awareness &amp; Advertising</t>
  </si>
  <si>
    <t xml:space="preserve">      6680 Legal &amp; Professional Fees</t>
  </si>
  <si>
    <t xml:space="preserve">         6681 Accounting &amp; Taxes</t>
  </si>
  <si>
    <t xml:space="preserve">      Total 6680 Legal &amp; Professional Fees</t>
  </si>
  <si>
    <t xml:space="preserve">      6690 Admin &amp; Board Expense</t>
  </si>
  <si>
    <t xml:space="preserve">         6691 Bank Charges</t>
  </si>
  <si>
    <t xml:space="preserve">         6692 PayPal Fees</t>
  </si>
  <si>
    <t xml:space="preserve">      Total 6690 Admin &amp; Board Expense</t>
  </si>
  <si>
    <t xml:space="preserve">      6694 Donor Recognition</t>
  </si>
  <si>
    <t xml:space="preserve">   Total 6600 GENERAL EXPENSE</t>
  </si>
  <si>
    <t xml:space="preserve">   7700 PROGRAM EXPENSE</t>
  </si>
  <si>
    <t xml:space="preserve">      7701 Collection Development</t>
  </si>
  <si>
    <t xml:space="preserve">      7702 Records Development</t>
  </si>
  <si>
    <t xml:space="preserve">      7716 Web Subscriptions</t>
  </si>
  <si>
    <t xml:space="preserve">      7717 Technology Support</t>
  </si>
  <si>
    <t xml:space="preserve">      7721 Equipment Maintenance</t>
  </si>
  <si>
    <t xml:space="preserve">      7731 Library Supplies</t>
  </si>
  <si>
    <t xml:space="preserve">         7731-1 Ink Cartridges</t>
  </si>
  <si>
    <t xml:space="preserve">         7731-2 Copy Paper</t>
  </si>
  <si>
    <t xml:space="preserve">      Total 7731 Library Supplies</t>
  </si>
  <si>
    <t xml:space="preserve">      7741 Resale Items</t>
  </si>
  <si>
    <t xml:space="preserve">      7750 Scholarships Awarded</t>
  </si>
  <si>
    <t xml:space="preserve">         7750-1 High School Awards</t>
  </si>
  <si>
    <t xml:space="preserve">         7750-2 Financial Assistance Award</t>
  </si>
  <si>
    <t xml:space="preserve">      Total 7750 Scholarships Awarded</t>
  </si>
  <si>
    <t xml:space="preserve">      7765 Quilt Project</t>
  </si>
  <si>
    <t xml:space="preserve">      7771 Education Programs</t>
  </si>
  <si>
    <t xml:space="preserve">         7771-1 Classes &amp; Workshops Expense</t>
  </si>
  <si>
    <t xml:space="preserve">         7771-4 Seminars</t>
  </si>
  <si>
    <t xml:space="preserve">      Total 7771 Education Programs</t>
  </si>
  <si>
    <t xml:space="preserve">      7790 Technology Equipment</t>
  </si>
  <si>
    <t xml:space="preserve">      7799 Refunds</t>
  </si>
  <si>
    <t xml:space="preserve">   Total 7700 PROGRAM EXPENSE</t>
  </si>
  <si>
    <t xml:space="preserve">   7940 In Kind Expenditures</t>
  </si>
  <si>
    <t>Total Expenses</t>
  </si>
  <si>
    <t>Net Operating Income</t>
  </si>
  <si>
    <t>Other Income</t>
  </si>
  <si>
    <t xml:space="preserve">   9391 Interest</t>
  </si>
  <si>
    <t xml:space="preserve">   9930 Endowment Fund Income</t>
  </si>
  <si>
    <t xml:space="preserve">      9931 Endowment Donations</t>
  </si>
  <si>
    <t xml:space="preserve">         9931-1 Life Memberships</t>
  </si>
  <si>
    <t xml:space="preserve">      Total 9931 Endowment Donations</t>
  </si>
  <si>
    <t xml:space="preserve">      9932 End. Interest &amp; Dividends</t>
  </si>
  <si>
    <t xml:space="preserve">      9933 Realized Gain/Loss on Investnts</t>
  </si>
  <si>
    <t xml:space="preserve">      9934 Unrealized Gain/Loss on Investm</t>
  </si>
  <si>
    <t xml:space="preserve">   Total 9930 Endowment Fund Income</t>
  </si>
  <si>
    <t xml:space="preserve">   9940 Rewards Income</t>
  </si>
  <si>
    <t>Total Other Income</t>
  </si>
  <si>
    <t>Other Expenses</t>
  </si>
  <si>
    <t xml:space="preserve">   9951 Endowment Fund Exp</t>
  </si>
  <si>
    <t xml:space="preserve">      9952 Investment Management Expense</t>
  </si>
  <si>
    <t xml:space="preserve">      9953 OCF Fees</t>
  </si>
  <si>
    <t xml:space="preserve">   Total 9951 Endowment Fund Exp</t>
  </si>
  <si>
    <t xml:space="preserve">   9960 Depreciation</t>
  </si>
  <si>
    <t>Total Other Expenses</t>
  </si>
  <si>
    <t>Net Other Income</t>
  </si>
  <si>
    <t>Net Income</t>
  </si>
  <si>
    <t>Rogue Valley Genealogical Society, Inc.</t>
  </si>
  <si>
    <t xml:space="preserve">Budget Worksheet: 2021 Budget - FY21 P&amp;L </t>
  </si>
  <si>
    <t>January - December 2021</t>
  </si>
  <si>
    <t>Budget 2020</t>
  </si>
  <si>
    <t>Proposed Budget 2021</t>
  </si>
  <si>
    <t xml:space="preserve">         4435-5 Scanning</t>
  </si>
  <si>
    <t xml:space="preserve">         4472-7 Online Book Sales</t>
  </si>
  <si>
    <t xml:space="preserve">   4800 Restricted Funds Released</t>
  </si>
  <si>
    <t xml:space="preserve">      6657 Marketing</t>
  </si>
  <si>
    <t xml:space="preserve">         6693 Online Fees</t>
  </si>
  <si>
    <t xml:space="preserve">      7703 Collection Preservation &amp; Binding</t>
  </si>
  <si>
    <t xml:space="preserve">Capital Budget </t>
  </si>
  <si>
    <t>Total</t>
  </si>
  <si>
    <t>Paving</t>
  </si>
  <si>
    <t>Building Expansion (w/ Restrooms)</t>
  </si>
  <si>
    <t>Interior Remodel</t>
  </si>
  <si>
    <t>Ongoing Website Development</t>
  </si>
  <si>
    <t>HVAC/AC Unit</t>
  </si>
  <si>
    <t>inactive?</t>
  </si>
  <si>
    <t>CRITICAL INCREASE NEEDED</t>
  </si>
  <si>
    <t>LOSS</t>
  </si>
  <si>
    <t>Endowment</t>
  </si>
  <si>
    <t>Fundraising</t>
  </si>
  <si>
    <t>Operating</t>
  </si>
  <si>
    <t>Library</t>
  </si>
  <si>
    <t>Education</t>
  </si>
  <si>
    <t>Quilt</t>
  </si>
  <si>
    <t>Scholarship</t>
  </si>
  <si>
    <t>Expense</t>
  </si>
  <si>
    <t>$</t>
  </si>
  <si>
    <t>%</t>
  </si>
  <si>
    <t>Total Profit</t>
  </si>
  <si>
    <t>Total Budget</t>
  </si>
  <si>
    <t>Income + Other Income</t>
  </si>
  <si>
    <t>Expense + Other Expense</t>
  </si>
  <si>
    <t>Total Budget 2021</t>
  </si>
  <si>
    <t>2021 BUDGET BY DEPARTMENT/PROGRAM -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</si>
</sst>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8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/>
    <xf numFmtId="0" fontId="0" fillId="0" borderId="0" xfId="0" applyAlignment="1"/>
    <xf numFmtId="0" fontId="0" fillId="0" borderId="4" xfId="0" applyBorder="1"/>
    <xf numFmtId="0" fontId="1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39" fontId="11" fillId="0" borderId="9" xfId="0" applyNumberFormat="1" applyFont="1" applyBorder="1" applyAlignment="1">
      <alignment horizontal="right" wrapText="1"/>
    </xf>
    <xf numFmtId="0" fontId="12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165" fontId="16" fillId="0" borderId="8" xfId="0" applyNumberFormat="1" applyFont="1" applyBorder="1" applyAlignment="1">
      <alignment horizontal="right" wrapText="1"/>
    </xf>
    <xf numFmtId="44" fontId="0" fillId="0" borderId="0" xfId="1" applyFont="1"/>
    <xf numFmtId="9" fontId="0" fillId="0" borderId="0" xfId="2" applyFont="1"/>
    <xf numFmtId="44" fontId="14" fillId="3" borderId="0" xfId="1" applyFont="1" applyFill="1" applyAlignment="1">
      <alignment horizontal="center"/>
    </xf>
    <xf numFmtId="9" fontId="14" fillId="3" borderId="0" xfId="2" applyFont="1" applyFill="1" applyAlignment="1">
      <alignment horizontal="center"/>
    </xf>
    <xf numFmtId="44" fontId="0" fillId="3" borderId="0" xfId="1" applyFont="1" applyFill="1"/>
    <xf numFmtId="9" fontId="0" fillId="3" borderId="0" xfId="2" applyFont="1" applyFill="1"/>
    <xf numFmtId="44" fontId="14" fillId="4" borderId="0" xfId="1" applyFont="1" applyFill="1" applyAlignment="1">
      <alignment horizontal="center"/>
    </xf>
    <xf numFmtId="9" fontId="14" fillId="4" borderId="0" xfId="2" applyFont="1" applyFill="1" applyAlignment="1">
      <alignment horizontal="center"/>
    </xf>
    <xf numFmtId="44" fontId="0" fillId="4" borderId="0" xfId="1" applyFont="1" applyFill="1"/>
    <xf numFmtId="9" fontId="0" fillId="4" borderId="0" xfId="2" applyFont="1" applyFill="1"/>
    <xf numFmtId="44" fontId="14" fillId="5" borderId="0" xfId="1" applyFont="1" applyFill="1" applyAlignment="1">
      <alignment horizontal="center"/>
    </xf>
    <xf numFmtId="9" fontId="14" fillId="5" borderId="0" xfId="2" applyFont="1" applyFill="1" applyAlignment="1">
      <alignment horizontal="center"/>
    </xf>
    <xf numFmtId="44" fontId="0" fillId="5" borderId="0" xfId="1" applyFont="1" applyFill="1"/>
    <xf numFmtId="9" fontId="0" fillId="5" borderId="0" xfId="2" applyFont="1" applyFill="1"/>
    <xf numFmtId="0" fontId="14" fillId="0" borderId="11" xfId="0" applyFont="1" applyBorder="1"/>
    <xf numFmtId="44" fontId="0" fillId="3" borderId="11" xfId="1" applyFont="1" applyFill="1" applyBorder="1"/>
    <xf numFmtId="10" fontId="0" fillId="3" borderId="11" xfId="2" applyNumberFormat="1" applyFont="1" applyFill="1" applyBorder="1"/>
    <xf numFmtId="44" fontId="0" fillId="4" borderId="11" xfId="1" applyFont="1" applyFill="1" applyBorder="1"/>
    <xf numFmtId="10" fontId="0" fillId="4" borderId="11" xfId="2" applyNumberFormat="1" applyFont="1" applyFill="1" applyBorder="1"/>
    <xf numFmtId="44" fontId="0" fillId="5" borderId="11" xfId="1" applyFont="1" applyFill="1" applyBorder="1"/>
    <xf numFmtId="10" fontId="0" fillId="5" borderId="11" xfId="2" applyNumberFormat="1" applyFont="1" applyFill="1" applyBorder="1"/>
    <xf numFmtId="0" fontId="14" fillId="0" borderId="12" xfId="0" applyFont="1" applyBorder="1"/>
    <xf numFmtId="44" fontId="0" fillId="3" borderId="12" xfId="1" applyFont="1" applyFill="1" applyBorder="1"/>
    <xf numFmtId="10" fontId="0" fillId="3" borderId="12" xfId="2" applyNumberFormat="1" applyFont="1" applyFill="1" applyBorder="1"/>
    <xf numFmtId="44" fontId="0" fillId="4" borderId="12" xfId="1" applyFont="1" applyFill="1" applyBorder="1"/>
    <xf numFmtId="10" fontId="0" fillId="4" borderId="12" xfId="2" applyNumberFormat="1" applyFont="1" applyFill="1" applyBorder="1"/>
    <xf numFmtId="44" fontId="0" fillId="5" borderId="12" xfId="1" applyFont="1" applyFill="1" applyBorder="1"/>
    <xf numFmtId="10" fontId="0" fillId="5" borderId="12" xfId="2" applyNumberFormat="1" applyFont="1" applyFill="1" applyBorder="1"/>
    <xf numFmtId="0" fontId="17" fillId="0" borderId="0" xfId="0" applyFont="1"/>
    <xf numFmtId="44" fontId="17" fillId="0" borderId="0" xfId="1" applyFont="1"/>
    <xf numFmtId="9" fontId="17" fillId="0" borderId="0" xfId="2" applyFont="1"/>
    <xf numFmtId="0" fontId="14" fillId="6" borderId="12" xfId="0" applyFont="1" applyFill="1" applyBorder="1"/>
    <xf numFmtId="44" fontId="0" fillId="6" borderId="12" xfId="1" applyFont="1" applyFill="1" applyBorder="1"/>
    <xf numFmtId="10" fontId="0" fillId="6" borderId="12" xfId="2" applyNumberFormat="1" applyFont="1" applyFill="1" applyBorder="1"/>
    <xf numFmtId="0" fontId="14" fillId="6" borderId="11" xfId="0" applyFont="1" applyFill="1" applyBorder="1"/>
    <xf numFmtId="44" fontId="0" fillId="6" borderId="11" xfId="1" applyFont="1" applyFill="1" applyBorder="1"/>
    <xf numFmtId="10" fontId="0" fillId="6" borderId="11" xfId="2" applyNumberFormat="1" applyFont="1" applyFill="1" applyBorder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10" fontId="0" fillId="6" borderId="0" xfId="2" applyNumberFormat="1" applyFont="1" applyFill="1"/>
    <xf numFmtId="0" fontId="1" fillId="0" borderId="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topLeftCell="A110" zoomScale="110" zoomScaleNormal="110" workbookViewId="0">
      <selection activeCell="D127" sqref="D127"/>
    </sheetView>
  </sheetViews>
  <sheetFormatPr defaultRowHeight="14.4" x14ac:dyDescent="0.3"/>
  <cols>
    <col min="1" max="1" width="28.5546875" customWidth="1"/>
    <col min="2" max="2" width="13.44140625" customWidth="1"/>
    <col min="3" max="3" width="13.6640625" customWidth="1"/>
    <col min="4" max="4" width="14.21875" customWidth="1"/>
    <col min="5" max="5" width="18.88671875" customWidth="1"/>
  </cols>
  <sheetData>
    <row r="1" spans="1:4" ht="17.399999999999999" x14ac:dyDescent="0.3">
      <c r="A1" s="72" t="s">
        <v>118</v>
      </c>
      <c r="B1" s="72"/>
      <c r="C1" s="72"/>
      <c r="D1" s="72"/>
    </row>
    <row r="2" spans="1:4" ht="17.399999999999999" x14ac:dyDescent="0.3">
      <c r="A2" s="72" t="s">
        <v>119</v>
      </c>
      <c r="B2" s="72"/>
      <c r="C2" s="72"/>
      <c r="D2" s="72"/>
    </row>
    <row r="3" spans="1:4" x14ac:dyDescent="0.3">
      <c r="A3" s="73" t="s">
        <v>120</v>
      </c>
      <c r="B3" s="73"/>
      <c r="C3" s="73"/>
      <c r="D3" s="73"/>
    </row>
    <row r="4" spans="1:4" ht="15" thickBot="1" x14ac:dyDescent="0.35"/>
    <row r="5" spans="1:4" x14ac:dyDescent="0.3">
      <c r="A5" s="1"/>
      <c r="B5" s="70" t="s">
        <v>121</v>
      </c>
      <c r="C5" s="71"/>
      <c r="D5" s="10"/>
    </row>
    <row r="6" spans="1:4" x14ac:dyDescent="0.3">
      <c r="A6" s="1"/>
      <c r="B6" s="2" t="s">
        <v>0</v>
      </c>
      <c r="C6" s="2" t="s">
        <v>1</v>
      </c>
      <c r="D6" s="11" t="s">
        <v>122</v>
      </c>
    </row>
    <row r="7" spans="1:4" x14ac:dyDescent="0.3">
      <c r="A7" s="3" t="s">
        <v>2</v>
      </c>
      <c r="B7" s="4"/>
      <c r="C7" s="4"/>
      <c r="D7" s="12"/>
    </row>
    <row r="8" spans="1:4" x14ac:dyDescent="0.3">
      <c r="A8" s="3" t="s">
        <v>3</v>
      </c>
      <c r="B8" s="4"/>
      <c r="C8" s="4"/>
      <c r="D8" s="12"/>
    </row>
    <row r="9" spans="1:4" x14ac:dyDescent="0.3">
      <c r="A9" s="3" t="s">
        <v>4</v>
      </c>
      <c r="B9" s="4">
        <v>6500</v>
      </c>
      <c r="C9" s="5">
        <v>5000</v>
      </c>
      <c r="D9" s="14">
        <v>5000</v>
      </c>
    </row>
    <row r="10" spans="1:4" x14ac:dyDescent="0.3">
      <c r="A10" s="3" t="s">
        <v>5</v>
      </c>
      <c r="B10" s="4"/>
      <c r="C10" s="5">
        <v>50</v>
      </c>
      <c r="D10" s="14">
        <v>50</v>
      </c>
    </row>
    <row r="11" spans="1:4" x14ac:dyDescent="0.3">
      <c r="A11" s="3" t="s">
        <v>6</v>
      </c>
      <c r="B11" s="5">
        <v>9570</v>
      </c>
      <c r="C11" s="5">
        <v>22000</v>
      </c>
      <c r="D11" s="14">
        <v>25000</v>
      </c>
    </row>
    <row r="12" spans="1:4" x14ac:dyDescent="0.3">
      <c r="A12" s="3" t="s">
        <v>7</v>
      </c>
      <c r="B12" s="5">
        <v>690</v>
      </c>
      <c r="C12" s="5">
        <v>1000</v>
      </c>
      <c r="D12" s="14">
        <v>1000</v>
      </c>
    </row>
    <row r="13" spans="1:4" x14ac:dyDescent="0.3">
      <c r="A13" s="3" t="s">
        <v>8</v>
      </c>
      <c r="B13" s="5">
        <v>9845</v>
      </c>
      <c r="C13" s="5">
        <v>17000</v>
      </c>
      <c r="D13" s="14">
        <v>15000</v>
      </c>
    </row>
    <row r="14" spans="1:4" x14ac:dyDescent="0.3">
      <c r="A14" s="3" t="s">
        <v>9</v>
      </c>
      <c r="B14" s="5"/>
      <c r="C14" s="5">
        <v>1500</v>
      </c>
      <c r="D14" s="14">
        <v>1500</v>
      </c>
    </row>
    <row r="15" spans="1:4" x14ac:dyDescent="0.3">
      <c r="A15" s="3" t="s">
        <v>10</v>
      </c>
      <c r="B15" s="6">
        <f>((B12)+(B13))+(B14)</f>
        <v>10535</v>
      </c>
      <c r="C15" s="6">
        <f>((C12)+(C13))+(C14)</f>
        <v>19500</v>
      </c>
      <c r="D15" s="13">
        <f>((D12)+(D13))+(D14)</f>
        <v>17500</v>
      </c>
    </row>
    <row r="16" spans="1:4" x14ac:dyDescent="0.3">
      <c r="A16" s="3" t="s">
        <v>11</v>
      </c>
      <c r="B16" s="4"/>
      <c r="C16" s="5">
        <v>0</v>
      </c>
      <c r="D16" s="14">
        <v>0</v>
      </c>
    </row>
    <row r="17" spans="1:4" x14ac:dyDescent="0.3">
      <c r="A17" s="3" t="s">
        <v>12</v>
      </c>
      <c r="B17" s="5"/>
      <c r="C17" s="4">
        <v>100</v>
      </c>
      <c r="D17" s="15">
        <v>100</v>
      </c>
    </row>
    <row r="18" spans="1:4" x14ac:dyDescent="0.3">
      <c r="A18" s="3" t="s">
        <v>13</v>
      </c>
      <c r="B18" s="6">
        <f>((((((B8)+(B9))+(B10))+(B11))+(B15))+(B16))+(B17)</f>
        <v>26605</v>
      </c>
      <c r="C18" s="6">
        <f>((((((C8)+(C9))+(C10))+(C11))+(C15))+(C16))+(C17)</f>
        <v>46650</v>
      </c>
      <c r="D18" s="13">
        <f>((((((D8)+(D9))+(D10))+(D11))+(D15))+(D16))+(D17)</f>
        <v>47650</v>
      </c>
    </row>
    <row r="19" spans="1:4" x14ac:dyDescent="0.3">
      <c r="A19" s="3" t="s">
        <v>14</v>
      </c>
      <c r="B19" s="4"/>
      <c r="C19" s="4"/>
      <c r="D19" s="12"/>
    </row>
    <row r="20" spans="1:4" x14ac:dyDescent="0.3">
      <c r="A20" s="3" t="s">
        <v>15</v>
      </c>
      <c r="B20" s="5">
        <v>80</v>
      </c>
      <c r="C20" s="5">
        <v>750</v>
      </c>
      <c r="D20" s="14">
        <v>550</v>
      </c>
    </row>
    <row r="21" spans="1:4" x14ac:dyDescent="0.3">
      <c r="A21" s="3" t="s">
        <v>16</v>
      </c>
      <c r="B21" s="5">
        <v>243.25</v>
      </c>
      <c r="C21" s="5">
        <v>1500</v>
      </c>
      <c r="D21" s="14">
        <v>1200</v>
      </c>
    </row>
    <row r="22" spans="1:4" x14ac:dyDescent="0.3">
      <c r="A22" s="3" t="s">
        <v>17</v>
      </c>
      <c r="B22" s="4"/>
      <c r="C22" s="4"/>
      <c r="D22" s="12"/>
    </row>
    <row r="23" spans="1:4" x14ac:dyDescent="0.3">
      <c r="A23" s="3" t="s">
        <v>18</v>
      </c>
      <c r="B23" s="5">
        <v>150</v>
      </c>
      <c r="C23" s="5">
        <v>500</v>
      </c>
      <c r="D23" s="14">
        <v>500</v>
      </c>
    </row>
    <row r="24" spans="1:4" x14ac:dyDescent="0.3">
      <c r="A24" s="3" t="s">
        <v>19</v>
      </c>
      <c r="B24" s="5">
        <v>1230.55</v>
      </c>
      <c r="C24" s="5">
        <v>2500</v>
      </c>
      <c r="D24" s="14">
        <v>2500</v>
      </c>
    </row>
    <row r="25" spans="1:4" x14ac:dyDescent="0.3">
      <c r="A25" s="3" t="s">
        <v>20</v>
      </c>
      <c r="B25" s="6">
        <f>(B23)+(B24)</f>
        <v>1380.55</v>
      </c>
      <c r="C25" s="6">
        <f>(C23)+(C24)</f>
        <v>3000</v>
      </c>
      <c r="D25" s="13">
        <f>(D23)+(D24)</f>
        <v>3000</v>
      </c>
    </row>
    <row r="26" spans="1:4" x14ac:dyDescent="0.3">
      <c r="A26" s="3" t="s">
        <v>21</v>
      </c>
      <c r="B26" s="4"/>
      <c r="C26" s="5">
        <v>100</v>
      </c>
      <c r="D26" s="14">
        <v>100</v>
      </c>
    </row>
    <row r="27" spans="1:4" x14ac:dyDescent="0.3">
      <c r="A27" s="3" t="s">
        <v>22</v>
      </c>
      <c r="B27" s="4">
        <v>15</v>
      </c>
      <c r="C27" s="5">
        <v>200</v>
      </c>
      <c r="D27" s="14">
        <v>200</v>
      </c>
    </row>
    <row r="28" spans="1:4" x14ac:dyDescent="0.3">
      <c r="A28" s="3" t="s">
        <v>123</v>
      </c>
      <c r="B28" s="5">
        <v>22.5</v>
      </c>
      <c r="C28" s="4">
        <v>0</v>
      </c>
      <c r="D28" s="15">
        <v>100</v>
      </c>
    </row>
    <row r="29" spans="1:4" x14ac:dyDescent="0.3">
      <c r="A29" s="3" t="s">
        <v>23</v>
      </c>
      <c r="B29" s="6">
        <f>(((B22)+(B25))+(B26))+(B28)+B27</f>
        <v>1418.05</v>
      </c>
      <c r="C29" s="6">
        <f>(((C22)+(C25))+(C26))+(C28)+C27</f>
        <v>3300</v>
      </c>
      <c r="D29" s="13">
        <f>(((D22)+(D25))+(D26))+(D28)+(D27)</f>
        <v>3400</v>
      </c>
    </row>
    <row r="30" spans="1:4" x14ac:dyDescent="0.3">
      <c r="A30" s="3" t="s">
        <v>24</v>
      </c>
      <c r="B30" s="5">
        <v>123.5</v>
      </c>
      <c r="C30" s="5">
        <v>500</v>
      </c>
      <c r="D30" s="14">
        <v>500</v>
      </c>
    </row>
    <row r="31" spans="1:4" x14ac:dyDescent="0.3">
      <c r="A31" s="3" t="s">
        <v>25</v>
      </c>
      <c r="B31" s="4"/>
      <c r="C31" s="4"/>
      <c r="D31" s="12"/>
    </row>
    <row r="32" spans="1:4" x14ac:dyDescent="0.3">
      <c r="A32" s="3" t="s">
        <v>26</v>
      </c>
      <c r="B32" s="5">
        <v>98</v>
      </c>
      <c r="C32" s="5">
        <v>250</v>
      </c>
      <c r="D32" s="14">
        <v>250</v>
      </c>
    </row>
    <row r="33" spans="1:5" x14ac:dyDescent="0.3">
      <c r="A33" s="3" t="s">
        <v>27</v>
      </c>
      <c r="B33" s="5"/>
      <c r="C33" s="4">
        <v>300</v>
      </c>
      <c r="D33" s="15">
        <v>300</v>
      </c>
    </row>
    <row r="34" spans="1:5" x14ac:dyDescent="0.3">
      <c r="A34" s="3" t="s">
        <v>28</v>
      </c>
      <c r="B34" s="6">
        <f>((B31)+(B32))+(B33)</f>
        <v>98</v>
      </c>
      <c r="C34" s="6">
        <f>((C31)+(C32))+(C33)</f>
        <v>550</v>
      </c>
      <c r="D34" s="13">
        <f>((D31)+(D32))+(D33)</f>
        <v>550</v>
      </c>
    </row>
    <row r="35" spans="1:5" x14ac:dyDescent="0.3">
      <c r="A35" s="3" t="s">
        <v>29</v>
      </c>
      <c r="B35" s="4"/>
      <c r="C35" s="4"/>
      <c r="D35" s="12"/>
    </row>
    <row r="36" spans="1:5" x14ac:dyDescent="0.3">
      <c r="A36" s="3" t="s">
        <v>30</v>
      </c>
      <c r="B36" s="5">
        <v>1385</v>
      </c>
      <c r="C36" s="5">
        <v>2000</v>
      </c>
      <c r="D36" s="14">
        <v>5000</v>
      </c>
    </row>
    <row r="37" spans="1:5" x14ac:dyDescent="0.3">
      <c r="A37" s="3" t="s">
        <v>31</v>
      </c>
      <c r="B37" s="5">
        <v>1690</v>
      </c>
      <c r="C37" s="5">
        <v>5225</v>
      </c>
      <c r="D37" s="14">
        <f>(80*60)*2</f>
        <v>9600</v>
      </c>
    </row>
    <row r="38" spans="1:5" x14ac:dyDescent="0.3">
      <c r="A38" s="3" t="s">
        <v>32</v>
      </c>
      <c r="B38" s="6">
        <f>((B35)+(B36))+(B37)</f>
        <v>3075</v>
      </c>
      <c r="C38" s="6">
        <f>((C35)+(C36))+(C37)</f>
        <v>7225</v>
      </c>
      <c r="D38" s="13">
        <f>((D35)+(D36))+(D37)</f>
        <v>14600</v>
      </c>
      <c r="E38" s="27" t="s">
        <v>137</v>
      </c>
    </row>
    <row r="39" spans="1:5" x14ac:dyDescent="0.3">
      <c r="A39" s="3" t="s">
        <v>33</v>
      </c>
      <c r="B39" s="4"/>
      <c r="C39" s="4"/>
      <c r="D39" s="12"/>
    </row>
    <row r="40" spans="1:5" x14ac:dyDescent="0.3">
      <c r="A40" s="3" t="s">
        <v>34</v>
      </c>
      <c r="B40" s="5">
        <v>127.5</v>
      </c>
      <c r="C40" s="5">
        <v>750</v>
      </c>
      <c r="D40" s="14">
        <v>750</v>
      </c>
    </row>
    <row r="41" spans="1:5" x14ac:dyDescent="0.3">
      <c r="A41" s="3" t="s">
        <v>124</v>
      </c>
      <c r="B41" s="5">
        <v>979.73</v>
      </c>
      <c r="C41" s="5">
        <v>4000</v>
      </c>
      <c r="D41" s="14">
        <v>3000</v>
      </c>
    </row>
    <row r="42" spans="1:5" x14ac:dyDescent="0.3">
      <c r="A42" s="3" t="s">
        <v>35</v>
      </c>
      <c r="B42" s="5">
        <v>203.49</v>
      </c>
      <c r="C42" s="5">
        <v>600</v>
      </c>
      <c r="D42" s="14">
        <v>500</v>
      </c>
    </row>
    <row r="43" spans="1:5" x14ac:dyDescent="0.3">
      <c r="A43" s="3" t="s">
        <v>36</v>
      </c>
      <c r="B43" s="5">
        <v>-164.59</v>
      </c>
      <c r="C43" s="5">
        <v>-400</v>
      </c>
      <c r="D43" s="14">
        <v>-300</v>
      </c>
    </row>
    <row r="44" spans="1:5" x14ac:dyDescent="0.3">
      <c r="A44" s="3" t="s">
        <v>37</v>
      </c>
      <c r="B44" s="6">
        <f>(B42)+(B43)</f>
        <v>38.900000000000006</v>
      </c>
      <c r="C44" s="6">
        <f>(C42)+(C43)</f>
        <v>200</v>
      </c>
      <c r="D44" s="13">
        <f>(D42)+(D43)</f>
        <v>200</v>
      </c>
    </row>
    <row r="45" spans="1:5" x14ac:dyDescent="0.3">
      <c r="A45" s="3" t="s">
        <v>38</v>
      </c>
      <c r="B45" s="6">
        <f>(B41)+(B44)</f>
        <v>1018.63</v>
      </c>
      <c r="C45" s="6">
        <f>(C41)+(C44)</f>
        <v>4200</v>
      </c>
      <c r="D45" s="13">
        <f>(D41)+(D44)</f>
        <v>3200</v>
      </c>
    </row>
    <row r="46" spans="1:5" x14ac:dyDescent="0.3">
      <c r="A46" s="3" t="s">
        <v>39</v>
      </c>
      <c r="B46" s="6">
        <f>((B39)+(B40))+(B45)</f>
        <v>1146.1300000000001</v>
      </c>
      <c r="C46" s="6">
        <f>((C39)+(C40))+(C45)</f>
        <v>4950</v>
      </c>
      <c r="D46" s="13">
        <f>((D39)+(D40))+(D45)</f>
        <v>3950</v>
      </c>
    </row>
    <row r="47" spans="1:5" x14ac:dyDescent="0.3">
      <c r="A47" s="3" t="s">
        <v>40</v>
      </c>
      <c r="B47" s="6">
        <f>(((((((B19)+(B20))+(B21))+(B29))+(B30))+(B34))+(B38))+(B46)</f>
        <v>6183.93</v>
      </c>
      <c r="C47" s="6">
        <f>(((((((C19)+(C20))+(C21))+(C29))+(C30))+(C34))+(C38))+(C46)</f>
        <v>18775</v>
      </c>
      <c r="D47" s="13">
        <f>(((((((D19)+(D20))+(D21))+(D29))+(D30))+(D34))+(D38))+(D46)</f>
        <v>24750</v>
      </c>
    </row>
    <row r="48" spans="1:5" x14ac:dyDescent="0.3">
      <c r="A48" s="3" t="s">
        <v>125</v>
      </c>
      <c r="B48" s="18">
        <v>4000</v>
      </c>
      <c r="C48" s="16"/>
      <c r="D48" s="17"/>
    </row>
    <row r="49" spans="1:4" x14ac:dyDescent="0.3">
      <c r="A49" s="3" t="s">
        <v>41</v>
      </c>
      <c r="B49" s="5"/>
      <c r="C49" s="5">
        <v>250</v>
      </c>
      <c r="D49" s="14">
        <v>250</v>
      </c>
    </row>
    <row r="50" spans="1:4" x14ac:dyDescent="0.3">
      <c r="A50" s="3" t="s">
        <v>42</v>
      </c>
      <c r="B50" s="6">
        <f>((B18)+(B47))+(B49)+B48</f>
        <v>36788.93</v>
      </c>
      <c r="C50" s="6">
        <f t="shared" ref="C50" si="0">((C18)+(C47))+(C49)+C48</f>
        <v>65675</v>
      </c>
      <c r="D50" s="6">
        <f>((D18)+(D47))+(D49)+(D48)</f>
        <v>72650</v>
      </c>
    </row>
    <row r="51" spans="1:4" x14ac:dyDescent="0.3">
      <c r="A51" s="3" t="s">
        <v>43</v>
      </c>
      <c r="B51" s="6">
        <f>(B50)-(0)</f>
        <v>36788.93</v>
      </c>
      <c r="C51" s="6">
        <f>(C50)-(0)</f>
        <v>65675</v>
      </c>
      <c r="D51" s="13">
        <f>(D50)-(0)</f>
        <v>72650</v>
      </c>
    </row>
    <row r="52" spans="1:4" x14ac:dyDescent="0.3">
      <c r="A52" s="3" t="s">
        <v>44</v>
      </c>
      <c r="B52" s="4"/>
      <c r="C52" s="4"/>
      <c r="D52" s="12"/>
    </row>
    <row r="53" spans="1:4" x14ac:dyDescent="0.3">
      <c r="A53" s="3" t="s">
        <v>45</v>
      </c>
      <c r="B53" s="4"/>
      <c r="C53" s="4"/>
      <c r="D53" s="12"/>
    </row>
    <row r="54" spans="1:4" x14ac:dyDescent="0.3">
      <c r="A54" s="3" t="s">
        <v>46</v>
      </c>
      <c r="B54" s="5">
        <v>4012.06</v>
      </c>
      <c r="C54" s="5">
        <v>6750</v>
      </c>
      <c r="D54" s="14">
        <v>7000</v>
      </c>
    </row>
    <row r="55" spans="1:4" x14ac:dyDescent="0.3">
      <c r="A55" s="3" t="s">
        <v>47</v>
      </c>
      <c r="B55" s="5">
        <v>3360.61</v>
      </c>
      <c r="C55" s="5">
        <v>2000</v>
      </c>
      <c r="D55" s="14">
        <v>2500</v>
      </c>
    </row>
    <row r="56" spans="1:4" x14ac:dyDescent="0.3">
      <c r="A56" s="3" t="s">
        <v>48</v>
      </c>
      <c r="B56" s="5">
        <v>1990.54</v>
      </c>
      <c r="C56" s="5">
        <v>2750</v>
      </c>
      <c r="D56" s="14">
        <v>3750</v>
      </c>
    </row>
    <row r="57" spans="1:4" x14ac:dyDescent="0.3">
      <c r="A57" s="3" t="s">
        <v>49</v>
      </c>
      <c r="B57" s="5">
        <v>1950</v>
      </c>
      <c r="C57" s="5">
        <v>4500</v>
      </c>
      <c r="D57" s="14">
        <v>4500</v>
      </c>
    </row>
    <row r="58" spans="1:4" x14ac:dyDescent="0.3">
      <c r="A58" s="3" t="s">
        <v>50</v>
      </c>
      <c r="B58" s="5">
        <v>862.32</v>
      </c>
      <c r="C58" s="5">
        <v>1800</v>
      </c>
      <c r="D58" s="14">
        <v>1800</v>
      </c>
    </row>
    <row r="59" spans="1:4" x14ac:dyDescent="0.3">
      <c r="A59" s="3" t="s">
        <v>51</v>
      </c>
      <c r="B59" s="5">
        <v>980</v>
      </c>
      <c r="C59" s="5">
        <v>1680</v>
      </c>
      <c r="D59" s="14">
        <v>1750</v>
      </c>
    </row>
    <row r="60" spans="1:4" x14ac:dyDescent="0.3">
      <c r="A60" s="3" t="s">
        <v>52</v>
      </c>
      <c r="B60" s="5">
        <v>590.35</v>
      </c>
      <c r="C60" s="5">
        <v>700</v>
      </c>
      <c r="D60" s="14">
        <v>700</v>
      </c>
    </row>
    <row r="61" spans="1:4" x14ac:dyDescent="0.3">
      <c r="A61" s="3" t="s">
        <v>53</v>
      </c>
      <c r="B61" s="4"/>
      <c r="C61" s="5">
        <v>25</v>
      </c>
      <c r="D61" s="14">
        <v>10</v>
      </c>
    </row>
    <row r="62" spans="1:4" x14ac:dyDescent="0.3">
      <c r="A62" s="3" t="s">
        <v>54</v>
      </c>
      <c r="B62" s="5">
        <v>867.89</v>
      </c>
      <c r="C62" s="5">
        <v>2000</v>
      </c>
      <c r="D62" s="14">
        <v>1500</v>
      </c>
    </row>
    <row r="63" spans="1:4" x14ac:dyDescent="0.3">
      <c r="A63" s="3" t="s">
        <v>55</v>
      </c>
      <c r="B63" s="4"/>
      <c r="C63" s="5">
        <v>150</v>
      </c>
      <c r="D63" s="14">
        <v>500</v>
      </c>
    </row>
    <row r="64" spans="1:4" x14ac:dyDescent="0.3">
      <c r="A64" s="3" t="s">
        <v>56</v>
      </c>
      <c r="B64" s="5"/>
      <c r="C64" s="4">
        <v>500</v>
      </c>
      <c r="D64" s="15">
        <v>250</v>
      </c>
    </row>
    <row r="65" spans="1:4" x14ac:dyDescent="0.3">
      <c r="A65" s="3" t="s">
        <v>57</v>
      </c>
      <c r="B65" s="5">
        <v>20.27</v>
      </c>
      <c r="C65" s="5">
        <v>200</v>
      </c>
      <c r="D65" s="14">
        <v>200</v>
      </c>
    </row>
    <row r="66" spans="1:4" x14ac:dyDescent="0.3">
      <c r="A66" s="19" t="s">
        <v>126</v>
      </c>
      <c r="B66" s="5">
        <v>516.88</v>
      </c>
      <c r="C66" s="5">
        <v>6000</v>
      </c>
      <c r="D66" s="14">
        <v>6000</v>
      </c>
    </row>
    <row r="67" spans="1:4" x14ac:dyDescent="0.3">
      <c r="A67" s="3" t="s">
        <v>58</v>
      </c>
      <c r="B67" s="5"/>
      <c r="C67" s="5">
        <v>200</v>
      </c>
      <c r="D67" s="14">
        <v>200</v>
      </c>
    </row>
    <row r="68" spans="1:4" x14ac:dyDescent="0.3">
      <c r="A68" s="3" t="s">
        <v>59</v>
      </c>
      <c r="B68" s="5">
        <v>150</v>
      </c>
      <c r="C68" s="5">
        <v>1000</v>
      </c>
      <c r="D68" s="14">
        <v>1000</v>
      </c>
    </row>
    <row r="69" spans="1:4" x14ac:dyDescent="0.3">
      <c r="A69" s="3" t="s">
        <v>60</v>
      </c>
      <c r="B69" s="4">
        <v>197.13</v>
      </c>
      <c r="C69" s="5">
        <v>600</v>
      </c>
      <c r="D69" s="14">
        <v>600</v>
      </c>
    </row>
    <row r="70" spans="1:4" x14ac:dyDescent="0.3">
      <c r="A70" s="3" t="s">
        <v>61</v>
      </c>
      <c r="B70" s="6">
        <f>(((B66)+(B67))+(B68))+(B69)</f>
        <v>864.01</v>
      </c>
      <c r="C70" s="6">
        <f>(((C66)+(C67))+(C68))+(C69)</f>
        <v>7800</v>
      </c>
      <c r="D70" s="13">
        <f>(((D66)+(D67))+(D68))+(D69)</f>
        <v>7800</v>
      </c>
    </row>
    <row r="71" spans="1:4" x14ac:dyDescent="0.3">
      <c r="A71" s="3" t="s">
        <v>62</v>
      </c>
      <c r="B71" s="4"/>
      <c r="C71" s="4"/>
      <c r="D71" s="12"/>
    </row>
    <row r="72" spans="1:4" x14ac:dyDescent="0.3">
      <c r="A72" s="3" t="s">
        <v>63</v>
      </c>
      <c r="B72" s="5">
        <v>4327</v>
      </c>
      <c r="C72" s="5">
        <v>6000</v>
      </c>
      <c r="D72" s="14">
        <f>1000+5000</f>
        <v>6000</v>
      </c>
    </row>
    <row r="73" spans="1:4" x14ac:dyDescent="0.3">
      <c r="A73" s="3" t="s">
        <v>64</v>
      </c>
      <c r="B73" s="6">
        <f>(B71)+(B72)</f>
        <v>4327</v>
      </c>
      <c r="C73" s="6">
        <f>(C71)+(C72)</f>
        <v>6000</v>
      </c>
      <c r="D73" s="13">
        <f>(D71)+(D72)</f>
        <v>6000</v>
      </c>
    </row>
    <row r="74" spans="1:4" x14ac:dyDescent="0.3">
      <c r="A74" s="3" t="s">
        <v>65</v>
      </c>
      <c r="B74" s="5">
        <v>345.27</v>
      </c>
      <c r="C74" s="5">
        <v>1000</v>
      </c>
      <c r="D74" s="14">
        <v>1250</v>
      </c>
    </row>
    <row r="75" spans="1:4" x14ac:dyDescent="0.3">
      <c r="A75" s="3" t="s">
        <v>66</v>
      </c>
      <c r="B75" s="5">
        <v>38.35</v>
      </c>
      <c r="C75" s="5">
        <v>50</v>
      </c>
      <c r="D75" s="14">
        <v>50</v>
      </c>
    </row>
    <row r="76" spans="1:4" x14ac:dyDescent="0.3">
      <c r="A76" s="3" t="s">
        <v>67</v>
      </c>
      <c r="B76" s="5">
        <v>101.71</v>
      </c>
      <c r="C76" s="5">
        <v>300</v>
      </c>
      <c r="D76" s="14">
        <v>500</v>
      </c>
    </row>
    <row r="77" spans="1:4" x14ac:dyDescent="0.3">
      <c r="A77" s="19" t="s">
        <v>127</v>
      </c>
      <c r="B77" s="5">
        <v>319.82</v>
      </c>
      <c r="C77" s="5">
        <v>1000</v>
      </c>
      <c r="D77" s="14">
        <v>750</v>
      </c>
    </row>
    <row r="78" spans="1:4" x14ac:dyDescent="0.3">
      <c r="A78" s="3" t="s">
        <v>68</v>
      </c>
      <c r="B78" s="6">
        <f>(((B74)+(B75))+(B76))+(B77)</f>
        <v>805.15</v>
      </c>
      <c r="C78" s="6">
        <f>(((C74)+(C75))+(C76))+(C77)</f>
        <v>2350</v>
      </c>
      <c r="D78" s="13">
        <f>(((D74)+(D75))+(D76))+(D77)</f>
        <v>2550</v>
      </c>
    </row>
    <row r="79" spans="1:4" x14ac:dyDescent="0.3">
      <c r="A79" s="3" t="s">
        <v>69</v>
      </c>
      <c r="B79" s="5">
        <v>30</v>
      </c>
      <c r="C79" s="4">
        <v>50</v>
      </c>
      <c r="D79" s="15">
        <v>50</v>
      </c>
    </row>
    <row r="80" spans="1:4" x14ac:dyDescent="0.3">
      <c r="A80" s="3" t="s">
        <v>70</v>
      </c>
      <c r="B80" s="6">
        <f>((((((((((((((((B53)+(B54))+(B55))+(B56))+(B57))+(B58))+(B59))+(B60))+(B61))+(B62))+(B63))+(B64))+(B65))+(B70))+(B73))+(B78))+(B79)</f>
        <v>20660.2</v>
      </c>
      <c r="C80" s="6">
        <f>((((((((((((((((C53)+(C54))+(C55))+(C56))+(C57))+(C58))+(C59))+(C60))+(C61))+(C62))+(C63))+(C64))+(C65))+(C70))+(C73))+(C78))+(C79)</f>
        <v>39255</v>
      </c>
      <c r="D80" s="13">
        <f>((((((((((((((((D53)+(D54))+(D55))+(D56))+(D57))+(D58))+(D59))+(D60))+(D61))+(D62))+(D63))+(D64))+(D65))+(D70))+(D73))+(D78))+(D79)</f>
        <v>40860</v>
      </c>
    </row>
    <row r="81" spans="1:5" x14ac:dyDescent="0.3">
      <c r="A81" s="3" t="s">
        <v>71</v>
      </c>
      <c r="B81" s="4"/>
      <c r="C81" s="4"/>
      <c r="D81" s="12"/>
    </row>
    <row r="82" spans="1:5" x14ac:dyDescent="0.3">
      <c r="A82" s="3" t="s">
        <v>72</v>
      </c>
      <c r="B82" s="5">
        <v>25.95</v>
      </c>
      <c r="C82" s="5">
        <v>500</v>
      </c>
      <c r="D82" s="14">
        <v>500</v>
      </c>
    </row>
    <row r="83" spans="1:5" x14ac:dyDescent="0.3">
      <c r="A83" s="3" t="s">
        <v>73</v>
      </c>
      <c r="B83" s="5">
        <v>99</v>
      </c>
      <c r="C83" s="5">
        <v>300</v>
      </c>
      <c r="D83" s="14">
        <v>300</v>
      </c>
    </row>
    <row r="84" spans="1:5" x14ac:dyDescent="0.3">
      <c r="A84" s="19" t="s">
        <v>128</v>
      </c>
      <c r="B84" s="5">
        <v>251.73</v>
      </c>
      <c r="C84" s="5">
        <v>500</v>
      </c>
      <c r="D84" s="14">
        <v>500</v>
      </c>
    </row>
    <row r="85" spans="1:5" x14ac:dyDescent="0.3">
      <c r="A85" s="3" t="s">
        <v>74</v>
      </c>
      <c r="B85" s="5">
        <v>2865</v>
      </c>
      <c r="C85" s="5">
        <v>5750</v>
      </c>
      <c r="D85" s="14">
        <v>6000</v>
      </c>
    </row>
    <row r="86" spans="1:5" x14ac:dyDescent="0.3">
      <c r="A86" s="3" t="s">
        <v>75</v>
      </c>
      <c r="B86" s="5">
        <v>742.98</v>
      </c>
      <c r="C86" s="5">
        <v>1500</v>
      </c>
      <c r="D86" s="14">
        <v>1500</v>
      </c>
    </row>
    <row r="87" spans="1:5" x14ac:dyDescent="0.3">
      <c r="A87" s="3" t="s">
        <v>76</v>
      </c>
      <c r="B87" s="5"/>
      <c r="C87" s="5">
        <v>300</v>
      </c>
      <c r="D87" s="14">
        <v>0</v>
      </c>
      <c r="E87" t="s">
        <v>136</v>
      </c>
    </row>
    <row r="88" spans="1:5" x14ac:dyDescent="0.3">
      <c r="A88" s="3" t="s">
        <v>77</v>
      </c>
      <c r="B88" s="5">
        <v>313.01</v>
      </c>
      <c r="C88" s="5">
        <v>600</v>
      </c>
      <c r="D88" s="14">
        <v>600</v>
      </c>
    </row>
    <row r="89" spans="1:5" x14ac:dyDescent="0.3">
      <c r="A89" s="3" t="s">
        <v>78</v>
      </c>
      <c r="B89" s="5"/>
      <c r="C89" s="5">
        <v>1000</v>
      </c>
      <c r="D89" s="14">
        <v>1000</v>
      </c>
    </row>
    <row r="90" spans="1:5" x14ac:dyDescent="0.3">
      <c r="A90" s="3" t="s">
        <v>79</v>
      </c>
      <c r="B90" s="5">
        <v>98.53</v>
      </c>
      <c r="C90" s="5">
        <v>500</v>
      </c>
      <c r="D90" s="14">
        <v>500</v>
      </c>
    </row>
    <row r="91" spans="1:5" x14ac:dyDescent="0.3">
      <c r="A91" s="3" t="s">
        <v>80</v>
      </c>
      <c r="B91" s="6">
        <f>((B88)+(B89))+(B90)</f>
        <v>411.53999999999996</v>
      </c>
      <c r="C91" s="6">
        <f>((C88)+(C89))+(C90)</f>
        <v>2100</v>
      </c>
      <c r="D91" s="13">
        <f>((D88)+(D89))+(D90)</f>
        <v>2100</v>
      </c>
    </row>
    <row r="92" spans="1:5" x14ac:dyDescent="0.3">
      <c r="A92" s="3" t="s">
        <v>81</v>
      </c>
      <c r="B92" s="5">
        <v>28.34</v>
      </c>
      <c r="C92" s="5">
        <v>225</v>
      </c>
      <c r="D92" s="14">
        <v>225</v>
      </c>
    </row>
    <row r="93" spans="1:5" x14ac:dyDescent="0.3">
      <c r="A93" s="3" t="s">
        <v>82</v>
      </c>
      <c r="B93" s="4"/>
      <c r="C93" s="4"/>
      <c r="D93" s="12"/>
    </row>
    <row r="94" spans="1:5" x14ac:dyDescent="0.3">
      <c r="A94" s="3" t="s">
        <v>83</v>
      </c>
      <c r="B94" s="4">
        <v>1000</v>
      </c>
      <c r="C94" s="5">
        <v>1500</v>
      </c>
      <c r="D94" s="14">
        <v>1500</v>
      </c>
    </row>
    <row r="95" spans="1:5" x14ac:dyDescent="0.3">
      <c r="A95" s="3" t="s">
        <v>84</v>
      </c>
      <c r="B95" s="5"/>
      <c r="C95" s="5">
        <v>300</v>
      </c>
      <c r="D95" s="14">
        <v>300</v>
      </c>
    </row>
    <row r="96" spans="1:5" x14ac:dyDescent="0.3">
      <c r="A96" s="3" t="s">
        <v>85</v>
      </c>
      <c r="B96" s="6">
        <f>((B93)+(B94))+(B95)</f>
        <v>1000</v>
      </c>
      <c r="C96" s="6">
        <f>((C93)+(C94))+(C95)</f>
        <v>1800</v>
      </c>
      <c r="D96" s="13">
        <f>((D93)+(D94))+(D95)</f>
        <v>1800</v>
      </c>
    </row>
    <row r="97" spans="1:4" x14ac:dyDescent="0.3">
      <c r="A97" s="3" t="s">
        <v>86</v>
      </c>
      <c r="B97" s="4"/>
      <c r="C97" s="5"/>
      <c r="D97" s="14"/>
    </row>
    <row r="98" spans="1:4" x14ac:dyDescent="0.3">
      <c r="A98" s="3" t="s">
        <v>87</v>
      </c>
      <c r="B98" s="5"/>
      <c r="C98" s="4">
        <v>100</v>
      </c>
      <c r="D98" s="15"/>
    </row>
    <row r="99" spans="1:4" x14ac:dyDescent="0.3">
      <c r="A99" s="3" t="s">
        <v>88</v>
      </c>
      <c r="B99" s="4"/>
      <c r="C99" s="5">
        <v>500</v>
      </c>
      <c r="D99" s="14">
        <f>150*12</f>
        <v>1800</v>
      </c>
    </row>
    <row r="100" spans="1:4" x14ac:dyDescent="0.3">
      <c r="A100" s="3" t="s">
        <v>89</v>
      </c>
      <c r="B100" s="5">
        <v>27.98</v>
      </c>
      <c r="C100" s="5">
        <v>2700</v>
      </c>
      <c r="D100" s="14">
        <f>2700*2</f>
        <v>5400</v>
      </c>
    </row>
    <row r="101" spans="1:4" x14ac:dyDescent="0.3">
      <c r="A101" s="3" t="s">
        <v>90</v>
      </c>
      <c r="B101" s="6">
        <f>((B98)+(B99))+(B100)</f>
        <v>27.98</v>
      </c>
      <c r="C101" s="6">
        <f>((C98)+(C99))+(C100)</f>
        <v>3300</v>
      </c>
      <c r="D101" s="13">
        <f>((D98)+(D99))+(D100)</f>
        <v>7200</v>
      </c>
    </row>
    <row r="102" spans="1:4" x14ac:dyDescent="0.3">
      <c r="A102" s="3" t="s">
        <v>91</v>
      </c>
      <c r="B102" s="5">
        <v>230.95</v>
      </c>
      <c r="C102" s="5">
        <v>4000</v>
      </c>
      <c r="D102" s="14">
        <v>2500</v>
      </c>
    </row>
    <row r="103" spans="1:4" x14ac:dyDescent="0.3">
      <c r="A103" s="3" t="s">
        <v>92</v>
      </c>
      <c r="B103" s="5">
        <v>915</v>
      </c>
      <c r="C103" s="4">
        <v>0</v>
      </c>
      <c r="D103" s="15">
        <v>0</v>
      </c>
    </row>
    <row r="104" spans="1:4" x14ac:dyDescent="0.3">
      <c r="A104" s="3" t="s">
        <v>93</v>
      </c>
      <c r="B104" s="6">
        <f>(((((((((((((B81)+(B82))+(B83))+(B84))+(B85))+(B86))+(B87))+(B91))+(B92))+(B96))+(B97))+(B101))+(B102))+(B103)</f>
        <v>6598.4699999999993</v>
      </c>
      <c r="C104" s="6">
        <f>(((((((((((((C81)+(C82))+(C83))+(C84))+(C85))+(C86))+(C87))+(C91))+(C92))+(C96))+(C97))+(C101))+(C102))+(C103)</f>
        <v>20275</v>
      </c>
      <c r="D104" s="13">
        <f>(((((((((((((D81)+(D82))+(D83))+(D84))+(D85))+(D86))+(D87))+(D91))+(D92))+(D96))+(D97))+(D101))+(D102))+(D103)</f>
        <v>22625</v>
      </c>
    </row>
    <row r="105" spans="1:4" x14ac:dyDescent="0.3">
      <c r="A105" s="3" t="s">
        <v>94</v>
      </c>
      <c r="B105" s="5"/>
      <c r="C105" s="5">
        <v>250</v>
      </c>
      <c r="D105" s="14">
        <v>250</v>
      </c>
    </row>
    <row r="106" spans="1:4" x14ac:dyDescent="0.3">
      <c r="A106" s="3" t="s">
        <v>95</v>
      </c>
      <c r="B106" s="6">
        <f>((B80)+(B104))+(B105)</f>
        <v>27258.67</v>
      </c>
      <c r="C106" s="6">
        <f>((C80)+(C104))+(C105)</f>
        <v>59780</v>
      </c>
      <c r="D106" s="13">
        <f>((D80)+(D104))+(D105)</f>
        <v>63735</v>
      </c>
    </row>
    <row r="107" spans="1:4" x14ac:dyDescent="0.3">
      <c r="A107" s="3" t="s">
        <v>96</v>
      </c>
      <c r="B107" s="6">
        <f>(B51)-(B106)</f>
        <v>9530.260000000002</v>
      </c>
      <c r="C107" s="6">
        <f>(C51)-(C106)</f>
        <v>5895</v>
      </c>
      <c r="D107" s="13">
        <f>(D51)-(D106)</f>
        <v>8915</v>
      </c>
    </row>
    <row r="108" spans="1:4" x14ac:dyDescent="0.3">
      <c r="A108" s="3" t="s">
        <v>97</v>
      </c>
      <c r="B108" s="4"/>
      <c r="C108" s="4"/>
      <c r="D108" s="12"/>
    </row>
    <row r="109" spans="1:4" x14ac:dyDescent="0.3">
      <c r="A109" s="3" t="s">
        <v>98</v>
      </c>
      <c r="B109" s="5">
        <v>24.97</v>
      </c>
      <c r="C109" s="5">
        <v>50</v>
      </c>
      <c r="D109" s="14">
        <v>50</v>
      </c>
    </row>
    <row r="110" spans="1:4" x14ac:dyDescent="0.3">
      <c r="A110" s="3" t="s">
        <v>99</v>
      </c>
      <c r="B110" s="4"/>
      <c r="C110" s="4"/>
      <c r="D110" s="12"/>
    </row>
    <row r="111" spans="1:4" x14ac:dyDescent="0.3">
      <c r="A111" s="3" t="s">
        <v>100</v>
      </c>
      <c r="B111" s="5">
        <v>770</v>
      </c>
      <c r="C111" s="5">
        <v>1000</v>
      </c>
      <c r="D111" s="14">
        <v>1000</v>
      </c>
    </row>
    <row r="112" spans="1:4" x14ac:dyDescent="0.3">
      <c r="A112" s="3" t="s">
        <v>101</v>
      </c>
      <c r="B112" s="5">
        <v>500</v>
      </c>
      <c r="C112" s="5">
        <v>1000</v>
      </c>
      <c r="D112" s="14">
        <v>1000</v>
      </c>
    </row>
    <row r="113" spans="1:5" x14ac:dyDescent="0.3">
      <c r="A113" s="3" t="s">
        <v>102</v>
      </c>
      <c r="B113" s="6">
        <f>(B111)+(B112)</f>
        <v>1270</v>
      </c>
      <c r="C113" s="6">
        <f>(C111)+(C112)</f>
        <v>2000</v>
      </c>
      <c r="D113" s="13">
        <f>(D111)+(D112)</f>
        <v>2000</v>
      </c>
    </row>
    <row r="114" spans="1:5" x14ac:dyDescent="0.3">
      <c r="A114" s="3" t="s">
        <v>103</v>
      </c>
      <c r="B114" s="5">
        <v>98.97</v>
      </c>
      <c r="C114" s="5">
        <v>150</v>
      </c>
      <c r="D114" s="14">
        <v>150</v>
      </c>
    </row>
    <row r="115" spans="1:5" x14ac:dyDescent="0.3">
      <c r="A115" s="3" t="s">
        <v>104</v>
      </c>
      <c r="B115" s="5">
        <v>84.31</v>
      </c>
      <c r="C115" s="5">
        <v>500</v>
      </c>
      <c r="D115" s="14">
        <v>500</v>
      </c>
    </row>
    <row r="116" spans="1:5" x14ac:dyDescent="0.3">
      <c r="A116" s="3" t="s">
        <v>105</v>
      </c>
      <c r="B116" s="5">
        <v>-10064.11</v>
      </c>
      <c r="C116" s="5">
        <v>100</v>
      </c>
      <c r="D116" s="14">
        <v>100</v>
      </c>
    </row>
    <row r="117" spans="1:5" x14ac:dyDescent="0.3">
      <c r="A117" s="3" t="s">
        <v>106</v>
      </c>
      <c r="B117" s="6">
        <f>((((B110)+(B113))+(B114))+(B115))+(B116)</f>
        <v>-8610.83</v>
      </c>
      <c r="C117" s="6">
        <f>((((C110)+(C113))+(C114))+(C115))+(C116)</f>
        <v>2750</v>
      </c>
      <c r="D117" s="13">
        <f>((((D110)+(D113))+(D114))+(D115))+(D116)</f>
        <v>2750</v>
      </c>
    </row>
    <row r="118" spans="1:5" x14ac:dyDescent="0.3">
      <c r="A118" s="3" t="s">
        <v>107</v>
      </c>
      <c r="B118" s="5">
        <v>152.97</v>
      </c>
      <c r="C118" s="5">
        <v>200</v>
      </c>
      <c r="D118" s="14">
        <v>200</v>
      </c>
    </row>
    <row r="119" spans="1:5" x14ac:dyDescent="0.3">
      <c r="A119" s="3" t="s">
        <v>108</v>
      </c>
      <c r="B119" s="6">
        <f>((B109)+(B117))+(B118)</f>
        <v>-8432.8900000000012</v>
      </c>
      <c r="C119" s="6">
        <f>((C109)+(C117))+(C118)</f>
        <v>3000</v>
      </c>
      <c r="D119" s="13">
        <f>((D109)+(D117))+(D118)</f>
        <v>3000</v>
      </c>
    </row>
    <row r="120" spans="1:5" x14ac:dyDescent="0.3">
      <c r="A120" s="3" t="s">
        <v>109</v>
      </c>
      <c r="B120" s="4"/>
      <c r="C120" s="4"/>
      <c r="D120" s="12"/>
    </row>
    <row r="121" spans="1:5" x14ac:dyDescent="0.3">
      <c r="A121" s="3" t="s">
        <v>110</v>
      </c>
      <c r="B121" s="4"/>
      <c r="C121" s="4"/>
      <c r="D121" s="12"/>
    </row>
    <row r="122" spans="1:5" x14ac:dyDescent="0.3">
      <c r="A122" s="3" t="s">
        <v>111</v>
      </c>
      <c r="B122" s="5">
        <v>48.36</v>
      </c>
      <c r="C122" s="5">
        <v>150</v>
      </c>
      <c r="D122" s="14">
        <v>150</v>
      </c>
    </row>
    <row r="123" spans="1:5" x14ac:dyDescent="0.3">
      <c r="A123" s="3" t="s">
        <v>112</v>
      </c>
      <c r="B123" s="5">
        <v>84.65</v>
      </c>
      <c r="C123" s="5">
        <v>150</v>
      </c>
      <c r="D123" s="14">
        <v>150</v>
      </c>
    </row>
    <row r="124" spans="1:5" x14ac:dyDescent="0.3">
      <c r="A124" s="3" t="s">
        <v>113</v>
      </c>
      <c r="B124" s="6">
        <f>((B121)+(B122))+(B123)</f>
        <v>133.01</v>
      </c>
      <c r="C124" s="6">
        <f>((C121)+(C122))+(C123)</f>
        <v>300</v>
      </c>
      <c r="D124" s="13">
        <f>((D121)+(D122))+(D123)</f>
        <v>300</v>
      </c>
    </row>
    <row r="125" spans="1:5" x14ac:dyDescent="0.3">
      <c r="A125" s="3" t="s">
        <v>114</v>
      </c>
      <c r="B125" s="4"/>
      <c r="C125" s="5">
        <v>5000</v>
      </c>
      <c r="D125" s="14">
        <v>13000</v>
      </c>
    </row>
    <row r="126" spans="1:5" x14ac:dyDescent="0.3">
      <c r="A126" s="3" t="s">
        <v>115</v>
      </c>
      <c r="B126" s="6">
        <f>(B124)+(B125)</f>
        <v>133.01</v>
      </c>
      <c r="C126" s="6">
        <f>(C124)+(C125)</f>
        <v>5300</v>
      </c>
      <c r="D126" s="13">
        <f>(D124)+(D125)</f>
        <v>13300</v>
      </c>
    </row>
    <row r="127" spans="1:5" x14ac:dyDescent="0.3">
      <c r="A127" s="3" t="s">
        <v>116</v>
      </c>
      <c r="B127" s="6">
        <f>(B119)-(B126)</f>
        <v>-8565.9000000000015</v>
      </c>
      <c r="C127" s="6">
        <f>(C119)-(C126)</f>
        <v>-2300</v>
      </c>
      <c r="D127" s="13">
        <f>(D119)-(D126)</f>
        <v>-10300</v>
      </c>
    </row>
    <row r="128" spans="1:5" ht="15" thickBot="1" x14ac:dyDescent="0.35">
      <c r="A128" s="3" t="s">
        <v>117</v>
      </c>
      <c r="B128" s="7">
        <f>(B107)+(B127)</f>
        <v>964.36000000000058</v>
      </c>
      <c r="C128" s="7">
        <f>(C107)+(C127)</f>
        <v>3595</v>
      </c>
      <c r="D128" s="28">
        <f>(D107)+(D127)</f>
        <v>-1385</v>
      </c>
      <c r="E128" s="27" t="s">
        <v>138</v>
      </c>
    </row>
    <row r="129" spans="1:3" x14ac:dyDescent="0.3">
      <c r="A129" s="3"/>
      <c r="B129" s="4"/>
      <c r="C129" s="4"/>
    </row>
    <row r="132" spans="1:3" x14ac:dyDescent="0.3">
      <c r="A132" s="8"/>
      <c r="B132" s="9"/>
      <c r="C132" s="9"/>
    </row>
  </sheetData>
  <mergeCells count="4">
    <mergeCell ref="B5:C5"/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5" sqref="F5"/>
    </sheetView>
  </sheetViews>
  <sheetFormatPr defaultRowHeight="14.4" x14ac:dyDescent="0.3"/>
  <cols>
    <col min="1" max="1" width="48.88671875" bestFit="1" customWidth="1"/>
    <col min="2" max="2" width="16.109375" bestFit="1" customWidth="1"/>
    <col min="3" max="5" width="14.5546875" bestFit="1" customWidth="1"/>
    <col min="6" max="7" width="12.33203125" customWidth="1"/>
  </cols>
  <sheetData>
    <row r="1" spans="1:7" ht="17.399999999999999" x14ac:dyDescent="0.3">
      <c r="A1" s="74" t="s">
        <v>118</v>
      </c>
      <c r="B1" s="74"/>
      <c r="C1" s="74"/>
      <c r="D1" s="74"/>
    </row>
    <row r="2" spans="1:7" ht="17.399999999999999" x14ac:dyDescent="0.3">
      <c r="A2" s="74" t="s">
        <v>129</v>
      </c>
      <c r="B2" s="74"/>
      <c r="C2" s="74"/>
      <c r="D2" s="74"/>
    </row>
    <row r="4" spans="1:7" s="21" customFormat="1" ht="21" x14ac:dyDescent="0.4">
      <c r="A4" s="20"/>
      <c r="B4" s="20" t="s">
        <v>130</v>
      </c>
      <c r="C4" s="21">
        <v>2021</v>
      </c>
      <c r="D4" s="21">
        <v>2022</v>
      </c>
      <c r="E4" s="21">
        <v>2023</v>
      </c>
      <c r="F4" s="21">
        <v>2024</v>
      </c>
      <c r="G4" s="21">
        <v>2025</v>
      </c>
    </row>
    <row r="5" spans="1:7" s="24" customFormat="1" ht="18" x14ac:dyDescent="0.35">
      <c r="A5" s="22" t="s">
        <v>134</v>
      </c>
      <c r="B5" s="23">
        <v>5000</v>
      </c>
      <c r="C5" s="23">
        <v>5000</v>
      </c>
      <c r="D5" s="23"/>
      <c r="E5" s="23"/>
      <c r="F5" s="23"/>
      <c r="G5" s="23"/>
    </row>
    <row r="6" spans="1:7" s="24" customFormat="1" ht="18" x14ac:dyDescent="0.35">
      <c r="A6" s="22" t="s">
        <v>135</v>
      </c>
      <c r="B6" s="23">
        <v>5000</v>
      </c>
      <c r="C6" s="23">
        <v>5000</v>
      </c>
      <c r="D6" s="23"/>
      <c r="E6" s="23"/>
      <c r="F6" s="23"/>
      <c r="G6" s="23"/>
    </row>
    <row r="7" spans="1:7" s="24" customFormat="1" ht="18" x14ac:dyDescent="0.35">
      <c r="A7" s="22" t="s">
        <v>131</v>
      </c>
      <c r="B7" s="23">
        <v>85000</v>
      </c>
      <c r="C7" s="23">
        <v>45000</v>
      </c>
      <c r="D7" s="23">
        <v>40000</v>
      </c>
      <c r="E7" s="23"/>
      <c r="F7" s="23"/>
      <c r="G7" s="23"/>
    </row>
    <row r="8" spans="1:7" s="24" customFormat="1" ht="18" x14ac:dyDescent="0.35">
      <c r="A8" s="25" t="s">
        <v>132</v>
      </c>
      <c r="B8" s="23">
        <v>250000</v>
      </c>
      <c r="C8" s="23"/>
      <c r="D8" s="23"/>
      <c r="E8" s="23"/>
      <c r="F8" s="23"/>
      <c r="G8" s="23"/>
    </row>
    <row r="9" spans="1:7" s="24" customFormat="1" ht="18" x14ac:dyDescent="0.35">
      <c r="A9" s="25" t="s">
        <v>133</v>
      </c>
      <c r="B9" s="23">
        <v>50000</v>
      </c>
      <c r="C9" s="23"/>
      <c r="D9" s="23"/>
      <c r="E9" s="23"/>
      <c r="F9" s="23"/>
      <c r="G9" s="23"/>
    </row>
    <row r="10" spans="1:7" s="24" customFormat="1" ht="18" x14ac:dyDescent="0.35"/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H17" sqref="H17"/>
    </sheetView>
  </sheetViews>
  <sheetFormatPr defaultRowHeight="14.4" x14ac:dyDescent="0.3"/>
  <cols>
    <col min="1" max="1" width="19.44140625" customWidth="1"/>
    <col min="2" max="2" width="11.5546875" style="29" bestFit="1" customWidth="1"/>
    <col min="3" max="3" width="9.5546875" style="30" bestFit="1" customWidth="1"/>
    <col min="4" max="4" width="11.5546875" style="29" bestFit="1" customWidth="1"/>
    <col min="5" max="5" width="9.109375" style="30"/>
    <col min="6" max="6" width="12.6640625" style="29" bestFit="1" customWidth="1"/>
    <col min="7" max="7" width="9.88671875" style="30" bestFit="1" customWidth="1"/>
  </cols>
  <sheetData>
    <row r="1" spans="1:7" x14ac:dyDescent="0.3">
      <c r="A1" s="26" t="s">
        <v>154</v>
      </c>
    </row>
    <row r="2" spans="1:7" x14ac:dyDescent="0.3">
      <c r="A2" s="26"/>
    </row>
    <row r="3" spans="1:7" x14ac:dyDescent="0.3">
      <c r="B3" s="75" t="s">
        <v>2</v>
      </c>
      <c r="C3" s="75"/>
      <c r="D3" s="76" t="s">
        <v>146</v>
      </c>
      <c r="E3" s="76"/>
      <c r="F3" s="77" t="s">
        <v>149</v>
      </c>
      <c r="G3" s="77"/>
    </row>
    <row r="4" spans="1:7" x14ac:dyDescent="0.3">
      <c r="B4" s="31" t="s">
        <v>147</v>
      </c>
      <c r="C4" s="32" t="s">
        <v>148</v>
      </c>
      <c r="D4" s="35" t="s">
        <v>147</v>
      </c>
      <c r="E4" s="36" t="s">
        <v>148</v>
      </c>
      <c r="F4" s="39" t="s">
        <v>147</v>
      </c>
      <c r="G4" s="40" t="s">
        <v>148</v>
      </c>
    </row>
    <row r="5" spans="1:7" x14ac:dyDescent="0.3">
      <c r="A5" s="50" t="s">
        <v>140</v>
      </c>
      <c r="B5" s="51">
        <f>('Budget Worksheet 2021'!D18-'Budget Worksheet 2021'!D14)+'Budget Worksheet 2021'!D49+'Budget Worksheet 2021'!D118</f>
        <v>46600</v>
      </c>
      <c r="C5" s="52">
        <f>B5/$B$16</f>
        <v>0.61599471249173832</v>
      </c>
      <c r="D5" s="53">
        <f>+'Budget Worksheet 2021'!D105</f>
        <v>250</v>
      </c>
      <c r="E5" s="54">
        <f>D5/$D$16</f>
        <v>3.2452781203349125E-3</v>
      </c>
      <c r="F5" s="55">
        <f>+B5-D5</f>
        <v>46350</v>
      </c>
      <c r="G5" s="56">
        <f>+F5/$F$16</f>
        <v>-33.465703971119133</v>
      </c>
    </row>
    <row r="6" spans="1:7" x14ac:dyDescent="0.3">
      <c r="A6" s="60"/>
      <c r="B6" s="61"/>
      <c r="C6" s="62"/>
      <c r="D6" s="61"/>
      <c r="E6" s="62"/>
      <c r="F6" s="61"/>
      <c r="G6" s="62"/>
    </row>
    <row r="7" spans="1:7" x14ac:dyDescent="0.3">
      <c r="A7" s="50" t="s">
        <v>143</v>
      </c>
      <c r="B7" s="51">
        <f>'Budget Worksheet 2021'!D38</f>
        <v>14600</v>
      </c>
      <c r="C7" s="52">
        <f>B7/$B$16</f>
        <v>0.19299405155320556</v>
      </c>
      <c r="D7" s="53">
        <f>+'Budget Worksheet 2021'!D101</f>
        <v>7200</v>
      </c>
      <c r="E7" s="54">
        <f>D7/$D$16</f>
        <v>9.3464009865645487E-2</v>
      </c>
      <c r="F7" s="55">
        <f>+B7-D7</f>
        <v>7400</v>
      </c>
      <c r="G7" s="56">
        <f>+F7/$F$16</f>
        <v>-5.3429602888086647</v>
      </c>
    </row>
    <row r="8" spans="1:7" x14ac:dyDescent="0.3">
      <c r="A8" s="50" t="s">
        <v>142</v>
      </c>
      <c r="B8" s="51">
        <f>'Budget Worksheet 2021'!D20+'Budget Worksheet 2021'!D21+'Budget Worksheet 2021'!D29+'Budget Worksheet 2021'!D30+'Budget Worksheet 2021'!D46</f>
        <v>9600</v>
      </c>
      <c r="C8" s="52">
        <f>B8/$B$16</f>
        <v>0.12690019828155982</v>
      </c>
      <c r="D8" s="53">
        <f>'Budget Worksheet 2021'!D82+'Budget Worksheet 2021'!D83+'Budget Worksheet 2021'!D84+'Budget Worksheet 2021'!D85+'Budget Worksheet 2021'!D86+'Budget Worksheet 2021'!D91+'Budget Worksheet 2021'!D92+'Budget Worksheet 2021'!D102</f>
        <v>13625</v>
      </c>
      <c r="E8" s="54">
        <f>D8/$D$16</f>
        <v>0.17686765755825273</v>
      </c>
      <c r="F8" s="55">
        <f>+B8-D8</f>
        <v>-4025</v>
      </c>
      <c r="G8" s="56">
        <f>+F8/$F$16</f>
        <v>2.9061371841155235</v>
      </c>
    </row>
    <row r="9" spans="1:7" x14ac:dyDescent="0.3">
      <c r="A9" s="50" t="s">
        <v>144</v>
      </c>
      <c r="B9" s="51">
        <f>'Budget Worksheet 2021'!D34</f>
        <v>550</v>
      </c>
      <c r="C9" s="52">
        <f>B9/$B$16</f>
        <v>7.2703238598810314E-3</v>
      </c>
      <c r="D9" s="53">
        <v>0</v>
      </c>
      <c r="E9" s="54">
        <f>D9/$D$16</f>
        <v>0</v>
      </c>
      <c r="F9" s="55">
        <f>+B9-D9</f>
        <v>550</v>
      </c>
      <c r="G9" s="56">
        <f>+F9/$F$16</f>
        <v>-0.3971119133574007</v>
      </c>
    </row>
    <row r="10" spans="1:7" x14ac:dyDescent="0.3">
      <c r="A10" s="60"/>
      <c r="B10" s="61"/>
      <c r="C10" s="62"/>
      <c r="D10" s="61"/>
      <c r="E10" s="62"/>
      <c r="F10" s="61"/>
      <c r="G10" s="62"/>
    </row>
    <row r="11" spans="1:7" x14ac:dyDescent="0.3">
      <c r="A11" s="50" t="s">
        <v>139</v>
      </c>
      <c r="B11" s="51">
        <f>+'Budget Worksheet 2021'!D117</f>
        <v>2750</v>
      </c>
      <c r="C11" s="52">
        <f>B11/$B$16</f>
        <v>3.6351619299405155E-2</v>
      </c>
      <c r="D11" s="53">
        <f>+'Budget Worksheet 2021'!D124</f>
        <v>300</v>
      </c>
      <c r="E11" s="54">
        <f>D11/$D$16</f>
        <v>3.8943337444018954E-3</v>
      </c>
      <c r="F11" s="55">
        <f>+B11-D11</f>
        <v>2450</v>
      </c>
      <c r="G11" s="56">
        <f>+F11/$F$16</f>
        <v>-1.7689530685920578</v>
      </c>
    </row>
    <row r="12" spans="1:7" x14ac:dyDescent="0.3">
      <c r="A12" s="50" t="s">
        <v>145</v>
      </c>
      <c r="B12" s="51">
        <f>'Budget Worksheet 2021'!D14</f>
        <v>1500</v>
      </c>
      <c r="C12" s="52">
        <f>B12/$B$16</f>
        <v>1.982815598149372E-2</v>
      </c>
      <c r="D12" s="53">
        <f>+'Budget Worksheet 2021'!D96</f>
        <v>1800</v>
      </c>
      <c r="E12" s="54">
        <f>D12/$D$16</f>
        <v>2.3366002466411372E-2</v>
      </c>
      <c r="F12" s="55">
        <f>+B12-D12</f>
        <v>-300</v>
      </c>
      <c r="G12" s="56">
        <f>+F12/$F$16</f>
        <v>0.21660649819494585</v>
      </c>
    </row>
    <row r="13" spans="1:7" x14ac:dyDescent="0.3">
      <c r="A13" s="63"/>
      <c r="B13" s="64"/>
      <c r="C13" s="65"/>
      <c r="D13" s="64"/>
      <c r="E13" s="65"/>
      <c r="F13" s="64"/>
      <c r="G13" s="65"/>
    </row>
    <row r="14" spans="1:7" x14ac:dyDescent="0.3">
      <c r="A14" s="43" t="s">
        <v>141</v>
      </c>
      <c r="B14" s="44">
        <f>'Budget Worksheet 2021'!D109</f>
        <v>50</v>
      </c>
      <c r="C14" s="45">
        <f>B14/$B$16</f>
        <v>6.6093853271645734E-4</v>
      </c>
      <c r="D14" s="46">
        <f>+'Budget Worksheet 2021'!D80+'Budget Worksheet 2021'!D125</f>
        <v>53860</v>
      </c>
      <c r="E14" s="47">
        <f>D14/$D$16</f>
        <v>0.69916271824495357</v>
      </c>
      <c r="F14" s="48">
        <f>+B14-D14</f>
        <v>-53810</v>
      </c>
      <c r="G14" s="49">
        <f>+F14/$F$16</f>
        <v>38.851985559566785</v>
      </c>
    </row>
    <row r="15" spans="1:7" x14ac:dyDescent="0.3">
      <c r="A15" s="66"/>
      <c r="B15" s="67"/>
      <c r="C15" s="68"/>
      <c r="D15" s="67"/>
      <c r="E15" s="69"/>
      <c r="F15" s="67"/>
      <c r="G15" s="68"/>
    </row>
    <row r="16" spans="1:7" x14ac:dyDescent="0.3">
      <c r="A16" s="26" t="s">
        <v>150</v>
      </c>
      <c r="B16" s="33">
        <f>SUM(B5:B15)</f>
        <v>75650</v>
      </c>
      <c r="C16" s="34">
        <v>1</v>
      </c>
      <c r="D16" s="37">
        <f>SUM(D5:D15)</f>
        <v>77035</v>
      </c>
      <c r="E16" s="38">
        <v>1</v>
      </c>
      <c r="F16" s="41">
        <f>+B16-D16</f>
        <v>-1385</v>
      </c>
      <c r="G16" s="42">
        <v>1</v>
      </c>
    </row>
    <row r="20" spans="1:5" x14ac:dyDescent="0.3">
      <c r="A20" s="57" t="s">
        <v>151</v>
      </c>
      <c r="B20" s="58">
        <f>+'Budget Worksheet 2021'!D50+'Budget Worksheet 2021'!D119</f>
        <v>75650</v>
      </c>
      <c r="C20" s="59"/>
      <c r="D20" s="58"/>
      <c r="E20" s="59"/>
    </row>
    <row r="21" spans="1:5" x14ac:dyDescent="0.3">
      <c r="A21" s="57" t="s">
        <v>152</v>
      </c>
      <c r="B21" s="58">
        <f>-'Budget Worksheet 2021'!D106-'Budget Worksheet 2021'!D126</f>
        <v>-77035</v>
      </c>
      <c r="C21" s="59"/>
      <c r="D21" s="58"/>
      <c r="E21" s="59"/>
    </row>
    <row r="22" spans="1:5" x14ac:dyDescent="0.3">
      <c r="A22" s="57" t="s">
        <v>153</v>
      </c>
      <c r="B22" s="58">
        <f>SUM(B20:B21)</f>
        <v>-1385</v>
      </c>
    </row>
  </sheetData>
  <sortState ref="A5:G14">
    <sortCondition descending="1" ref="C5:C14"/>
  </sortState>
  <mergeCells count="3">
    <mergeCell ref="B3:C3"/>
    <mergeCell ref="D3:E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Worksheet 2021</vt:lpstr>
      <vt:lpstr>Capital Budget 2020-2023</vt:lpstr>
      <vt:lpstr>Dept % of Budget</vt:lpstr>
      <vt:lpstr>'Budget Worksheet 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 HAUGSE</cp:lastModifiedBy>
  <cp:lastPrinted>2020-08-08T21:39:04Z</cp:lastPrinted>
  <dcterms:created xsi:type="dcterms:W3CDTF">2019-07-08T18:20:21Z</dcterms:created>
  <dcterms:modified xsi:type="dcterms:W3CDTF">2020-08-08T21:40:33Z</dcterms:modified>
</cp:coreProperties>
</file>